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9216" activeTab="1"/>
  </bookViews>
  <sheets>
    <sheet name="ROI Suite" sheetId="1" r:id="rId1"/>
    <sheet name="ROI T&amp;E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  <author>oc</author>
  </authors>
  <commentList>
    <comment ref="B6" authorId="0">
      <text>
        <r>
          <rPr>
            <b/>
            <sz val="8"/>
            <rFont val="Tahoma"/>
            <family val="0"/>
          </rPr>
          <t xml:space="preserve"> Total Org Hours:</t>
        </r>
        <r>
          <rPr>
            <sz val="8"/>
            <rFont val="Tahoma"/>
            <family val="0"/>
          </rPr>
          <t xml:space="preserve">
(Avg Weekly Hours) x (Number of Employees)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 Total Weekly Payroll:</t>
        </r>
        <r>
          <rPr>
            <sz val="8"/>
            <rFont val="Tahoma"/>
            <family val="0"/>
          </rPr>
          <t xml:space="preserve">
 (Total Org Hours) x (Avg Hourly Rate)
</t>
        </r>
      </text>
    </comment>
    <comment ref="B49" authorId="0">
      <text>
        <r>
          <rPr>
            <b/>
            <sz val="8"/>
            <rFont val="Tahoma"/>
            <family val="0"/>
          </rPr>
          <t xml:space="preserve"> Licenses: </t>
        </r>
        <r>
          <rPr>
            <sz val="8"/>
            <rFont val="Tahoma"/>
            <family val="2"/>
          </rPr>
          <t>(Number of Employees) x $109</t>
        </r>
        <r>
          <rPr>
            <sz val="8"/>
            <rFont val="Tahoma"/>
            <family val="0"/>
          </rPr>
          <t xml:space="preserve">
</t>
        </r>
      </text>
    </comment>
    <comment ref="B57" authorId="0">
      <text>
        <r>
          <rPr>
            <b/>
            <sz val="8"/>
            <rFont val="Tahoma"/>
            <family val="0"/>
          </rPr>
          <t xml:space="preserve"> Year 1 ROI:</t>
        </r>
        <r>
          <rPr>
            <sz val="8"/>
            <rFont val="Tahoma"/>
            <family val="2"/>
          </rPr>
          <t xml:space="preserve"> (Total annual savings yr 1) - (Total investment yr 1)</t>
        </r>
        <r>
          <rPr>
            <sz val="8"/>
            <rFont val="Tahoma"/>
            <family val="0"/>
          </rPr>
          <t xml:space="preserve">
</t>
        </r>
      </text>
    </comment>
    <comment ref="C57" authorId="0">
      <text>
        <r>
          <rPr>
            <b/>
            <sz val="8"/>
            <rFont val="Tahoma"/>
            <family val="0"/>
          </rPr>
          <t xml:space="preserve">Year 2 ROI : </t>
        </r>
        <r>
          <rPr>
            <sz val="8"/>
            <rFont val="Tahoma"/>
            <family val="2"/>
          </rPr>
          <t>(Total annual savings * 2) - (Total investment yr 2) / 2</t>
        </r>
        <r>
          <rPr>
            <sz val="8"/>
            <rFont val="Tahoma"/>
            <family val="0"/>
          </rPr>
          <t xml:space="preserve">
</t>
        </r>
      </text>
    </comment>
    <comment ref="D57" authorId="0">
      <text>
        <r>
          <rPr>
            <b/>
            <sz val="8"/>
            <rFont val="Tahoma"/>
            <family val="0"/>
          </rPr>
          <t xml:space="preserve">Year 3 ROI : </t>
        </r>
        <r>
          <rPr>
            <sz val="8"/>
            <rFont val="Tahoma"/>
            <family val="0"/>
          </rPr>
          <t xml:space="preserve">(Total annual savings * 3) - (Total investment yr 3) / 3
</t>
        </r>
      </text>
    </comment>
    <comment ref="B58" authorId="0">
      <text>
        <r>
          <rPr>
            <b/>
            <sz val="8"/>
            <rFont val="Tahoma"/>
            <family val="0"/>
          </rPr>
          <t xml:space="preserve"> Payback Period: </t>
        </r>
        <r>
          <rPr>
            <sz val="8"/>
            <rFont val="Tahoma"/>
            <family val="2"/>
          </rPr>
          <t>(Total investment) / (Total annual savings) x 365</t>
        </r>
        <r>
          <rPr>
            <sz val="8"/>
            <rFont val="Tahoma"/>
            <family val="0"/>
          </rPr>
          <t xml:space="preserve">
</t>
        </r>
      </text>
    </comment>
    <comment ref="B44" authorId="1">
      <text>
        <r>
          <rPr>
            <b/>
            <sz val="8"/>
            <rFont val="Tahoma"/>
            <family val="0"/>
          </rPr>
          <t>Total Savings:</t>
        </r>
        <r>
          <rPr>
            <sz val="8"/>
            <rFont val="Tahoma"/>
            <family val="0"/>
          </rPr>
          <t xml:space="preserve">
Sum of Each Application's Weekly Savings </t>
        </r>
      </text>
    </comment>
    <comment ref="B15" authorId="1">
      <text>
        <r>
          <rPr>
            <b/>
            <sz val="8"/>
            <rFont val="Tahoma"/>
            <family val="0"/>
          </rPr>
          <t xml:space="preserve">Contact Manager Savings: </t>
        </r>
        <r>
          <rPr>
            <sz val="8"/>
            <rFont val="Tahoma"/>
            <family val="2"/>
          </rPr>
          <t>(Total Hours Saved) x (Hourly Rate)</t>
        </r>
        <r>
          <rPr>
            <sz val="8"/>
            <rFont val="Tahoma"/>
            <family val="0"/>
          </rPr>
          <t xml:space="preserve">
</t>
        </r>
      </text>
    </comment>
    <comment ref="B22" authorId="1">
      <text>
        <r>
          <rPr>
            <b/>
            <sz val="8"/>
            <rFont val="Tahoma"/>
            <family val="0"/>
          </rPr>
          <t xml:space="preserve">Issue Tracker Savings: </t>
        </r>
        <r>
          <rPr>
            <sz val="8"/>
            <rFont val="Tahoma"/>
            <family val="2"/>
          </rPr>
          <t>(Total Hours Saved) x (Hourly Rate)</t>
        </r>
        <r>
          <rPr>
            <sz val="8"/>
            <rFont val="Tahoma"/>
            <family val="0"/>
          </rPr>
          <t xml:space="preserve">
</t>
        </r>
      </text>
    </comment>
    <comment ref="B29" authorId="1">
      <text>
        <r>
          <rPr>
            <b/>
            <sz val="8"/>
            <rFont val="Tahoma"/>
            <family val="0"/>
          </rPr>
          <t xml:space="preserve">Calendar Savings: </t>
        </r>
        <r>
          <rPr>
            <sz val="8"/>
            <rFont val="Tahoma"/>
            <family val="2"/>
          </rPr>
          <t>(Total Hours Saved) x (Hourly Rate)</t>
        </r>
      </text>
    </comment>
    <comment ref="B36" authorId="1">
      <text>
        <r>
          <rPr>
            <b/>
            <sz val="8"/>
            <rFont val="Tahoma"/>
            <family val="0"/>
          </rPr>
          <t xml:space="preserve">Document Manager Savings: </t>
        </r>
        <r>
          <rPr>
            <sz val="8"/>
            <rFont val="Tahoma"/>
            <family val="2"/>
          </rPr>
          <t>(Total Hours Saved) x (Hourly Rate)</t>
        </r>
        <r>
          <rPr>
            <sz val="8"/>
            <rFont val="Tahoma"/>
            <family val="0"/>
          </rPr>
          <t xml:space="preserve">
</t>
        </r>
      </text>
    </comment>
    <comment ref="B43" authorId="1">
      <text>
        <r>
          <rPr>
            <b/>
            <sz val="8"/>
            <rFont val="Tahoma"/>
            <family val="0"/>
          </rPr>
          <t xml:space="preserve">Time &amp;Expense Savings: </t>
        </r>
        <r>
          <rPr>
            <sz val="8"/>
            <rFont val="Tahoma"/>
            <family val="2"/>
          </rPr>
          <t>(Total Hours Saved) x (Hourly Rate)</t>
        </r>
        <r>
          <rPr>
            <sz val="8"/>
            <rFont val="Tahoma"/>
            <family val="0"/>
          </rPr>
          <t xml:space="preserve">
</t>
        </r>
      </text>
    </comment>
    <comment ref="B45" authorId="1">
      <text>
        <r>
          <rPr>
            <b/>
            <sz val="8"/>
            <rFont val="Tahoma"/>
            <family val="0"/>
          </rPr>
          <t xml:space="preserve">Annual Savings: </t>
        </r>
        <r>
          <rPr>
            <sz val="8"/>
            <rFont val="Tahoma"/>
            <family val="2"/>
          </rPr>
          <t xml:space="preserve">(Total Weekly Savings) x 48
</t>
        </r>
      </text>
    </comment>
    <comment ref="B14" authorId="1">
      <text>
        <r>
          <rPr>
            <b/>
            <sz val="8"/>
            <rFont val="Tahoma"/>
            <family val="0"/>
          </rPr>
          <t xml:space="preserve">Total Hours Saved: </t>
        </r>
        <r>
          <rPr>
            <sz val="8"/>
            <rFont val="Tahoma"/>
            <family val="2"/>
          </rPr>
          <t>(Hours Saved Per Employee, Per Week) x (Number of Employees)</t>
        </r>
        <r>
          <rPr>
            <sz val="8"/>
            <rFont val="Tahoma"/>
            <family val="0"/>
          </rPr>
          <t xml:space="preserve">
</t>
        </r>
      </text>
    </comment>
    <comment ref="B21" authorId="1">
      <text>
        <r>
          <rPr>
            <b/>
            <sz val="8"/>
            <rFont val="Tahoma"/>
            <family val="0"/>
          </rPr>
          <t xml:space="preserve">Total Hours Saved: </t>
        </r>
        <r>
          <rPr>
            <sz val="8"/>
            <rFont val="Tahoma"/>
            <family val="2"/>
          </rPr>
          <t>(Hours Saved Per Employee, Per Week) x (Number of Employees)</t>
        </r>
        <r>
          <rPr>
            <sz val="8"/>
            <rFont val="Tahoma"/>
            <family val="0"/>
          </rPr>
          <t xml:space="preserve">
</t>
        </r>
      </text>
    </comment>
    <comment ref="B28" authorId="1">
      <text>
        <r>
          <rPr>
            <b/>
            <sz val="8"/>
            <rFont val="Tahoma"/>
            <family val="0"/>
          </rPr>
          <t xml:space="preserve">Total Hours Saved: </t>
        </r>
        <r>
          <rPr>
            <sz val="8"/>
            <rFont val="Tahoma"/>
            <family val="2"/>
          </rPr>
          <t>(Hours Saved Per Employee, Per Week) x (Number of Employees)</t>
        </r>
        <r>
          <rPr>
            <sz val="8"/>
            <rFont val="Tahoma"/>
            <family val="0"/>
          </rPr>
          <t xml:space="preserve">
</t>
        </r>
      </text>
    </comment>
    <comment ref="B35" authorId="1">
      <text>
        <r>
          <rPr>
            <b/>
            <sz val="8"/>
            <rFont val="Tahoma"/>
            <family val="2"/>
          </rPr>
          <t xml:space="preserve">Total Hours Saved: </t>
        </r>
        <r>
          <rPr>
            <sz val="8"/>
            <rFont val="Tahoma"/>
            <family val="2"/>
          </rPr>
          <t>(Hours Saved Per Employee, Per Week) x (Number of Employees)</t>
        </r>
      </text>
    </comment>
    <comment ref="B42" authorId="1">
      <text>
        <r>
          <rPr>
            <b/>
            <sz val="8"/>
            <rFont val="Tahoma"/>
            <family val="0"/>
          </rPr>
          <t xml:space="preserve">Total Hours Saved: </t>
        </r>
        <r>
          <rPr>
            <sz val="8"/>
            <rFont val="Tahoma"/>
            <family val="2"/>
          </rPr>
          <t>(Hours Saved Per Employee, Per Week) x (Number of Employees)</t>
        </r>
        <r>
          <rPr>
            <sz val="8"/>
            <rFont val="Tahoma"/>
            <family val="0"/>
          </rPr>
          <t xml:space="preserve">
</t>
        </r>
      </text>
    </comment>
    <comment ref="B55" authorId="1">
      <text>
        <r>
          <rPr>
            <b/>
            <sz val="8"/>
            <rFont val="Tahoma"/>
            <family val="0"/>
          </rPr>
          <t xml:space="preserve">Total Investment: </t>
        </r>
        <r>
          <rPr>
            <sz val="8"/>
            <rFont val="Tahoma"/>
            <family val="2"/>
          </rPr>
          <t>Licenses + Training + Support &amp; Upgrades</t>
        </r>
        <r>
          <rPr>
            <sz val="8"/>
            <rFont val="Tahoma"/>
            <family val="0"/>
          </rPr>
          <t xml:space="preserve">
</t>
        </r>
      </text>
    </comment>
    <comment ref="C58" authorId="1">
      <text>
        <r>
          <rPr>
            <b/>
            <sz val="8"/>
            <rFont val="Tahoma"/>
            <family val="0"/>
          </rPr>
          <t xml:space="preserve"> Payback Period: </t>
        </r>
        <r>
          <rPr>
            <sz val="8"/>
            <rFont val="Tahoma"/>
            <family val="2"/>
          </rPr>
          <t>(Total investment) / (Total annual savings) x 365</t>
        </r>
        <r>
          <rPr>
            <b/>
            <sz val="8"/>
            <rFont val="Tahoma"/>
            <family val="0"/>
          </rPr>
          <t xml:space="preserve">
</t>
        </r>
      </text>
    </comment>
    <comment ref="D58" authorId="1">
      <text>
        <r>
          <rPr>
            <b/>
            <sz val="8"/>
            <rFont val="Tahoma"/>
            <family val="2"/>
          </rPr>
          <t xml:space="preserve"> Payback Period:</t>
        </r>
        <r>
          <rPr>
            <sz val="8"/>
            <rFont val="Tahoma"/>
            <family val="2"/>
          </rPr>
          <t xml:space="preserve"> (Total investment) / (Total annual savings) x 365
</t>
        </r>
      </text>
    </comment>
  </commentList>
</comments>
</file>

<file path=xl/comments2.xml><?xml version="1.0" encoding="utf-8"?>
<comments xmlns="http://schemas.openxmlformats.org/spreadsheetml/2006/main">
  <authors>
    <author> </author>
    <author>skd</author>
  </authors>
  <commentList>
    <comment ref="B9" authorId="0">
      <text>
        <r>
          <rPr>
            <b/>
            <sz val="8"/>
            <rFont val="Tahoma"/>
            <family val="0"/>
          </rPr>
          <t xml:space="preserve"> Total Org Hours:</t>
        </r>
        <r>
          <rPr>
            <sz val="8"/>
            <rFont val="Tahoma"/>
            <family val="0"/>
          </rPr>
          <t xml:space="preserve">
(Avg weekly hours) x (Number of employees)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 Total Weekly Payroll:</t>
        </r>
        <r>
          <rPr>
            <sz val="8"/>
            <rFont val="Tahoma"/>
            <family val="0"/>
          </rPr>
          <t xml:space="preserve">
 (Total org hours) x (Avg hourly rate)
</t>
        </r>
      </text>
    </comment>
    <comment ref="B27" authorId="0">
      <text>
        <r>
          <rPr>
            <b/>
            <sz val="8"/>
            <rFont val="Tahoma"/>
            <family val="0"/>
          </rPr>
          <t>Weekly Misappropriation: (Avg hours misap.) x (# employees) x (% Misappropriation)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0"/>
          </rPr>
          <t>Weekly Misappropriation Savings : (Employee rate) x (Weekly Misap.)</t>
        </r>
        <r>
          <rPr>
            <sz val="8"/>
            <rFont val="Tahoma"/>
            <family val="0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0"/>
          </rPr>
          <t>Total Annual Savings : (Weekly savings) x 48</t>
        </r>
        <r>
          <rPr>
            <sz val="8"/>
            <rFont val="Tahoma"/>
            <family val="0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0"/>
          </rPr>
          <t xml:space="preserve"> Licenses: (# of employees) x (Cost of 1 License)</t>
        </r>
        <r>
          <rPr>
            <sz val="8"/>
            <rFont val="Tahoma"/>
            <family val="0"/>
          </rPr>
          <t xml:space="preserve">
</t>
        </r>
      </text>
    </comment>
    <comment ref="B59" authorId="0">
      <text>
        <r>
          <rPr>
            <b/>
            <sz val="8"/>
            <rFont val="Tahoma"/>
            <family val="0"/>
          </rPr>
          <t xml:space="preserve"> Year 1 ROI: (Total payback yr 1) / (Initial Investment)</t>
        </r>
        <r>
          <rPr>
            <sz val="8"/>
            <rFont val="Tahoma"/>
            <family val="0"/>
          </rPr>
          <t xml:space="preserve">
</t>
        </r>
      </text>
    </comment>
    <comment ref="B60" authorId="0">
      <text>
        <r>
          <rPr>
            <b/>
            <sz val="8"/>
            <rFont val="Tahoma"/>
            <family val="0"/>
          </rPr>
          <t xml:space="preserve"> Payback Period: (Total investment) / (Total annual savings) x 365</t>
        </r>
        <r>
          <rPr>
            <sz val="8"/>
            <rFont val="Tahoma"/>
            <family val="0"/>
          </rPr>
          <t xml:space="preserve">
</t>
        </r>
      </text>
    </comment>
    <comment ref="C59" authorId="0">
      <text>
        <r>
          <rPr>
            <b/>
            <sz val="8"/>
            <rFont val="Tahoma"/>
            <family val="0"/>
          </rPr>
          <t xml:space="preserve">Year 2 ROI : (Total payback yr 1 + yr 2)/ (total investment) 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 xml:space="preserve"> Weekly Correction Savings: (Total payroll) x (error percentage) / 100</t>
        </r>
        <r>
          <rPr>
            <sz val="8"/>
            <rFont val="Tahoma"/>
            <family val="0"/>
          </rPr>
          <t xml:space="preserve">
</t>
        </r>
      </text>
    </comment>
    <comment ref="D59" authorId="0">
      <text>
        <r>
          <rPr>
            <b/>
            <sz val="8"/>
            <rFont val="Tahoma"/>
            <family val="0"/>
          </rPr>
          <t xml:space="preserve">Year 3 ROI : (Total annual savings yr 1 + yr 2 + yr3)/Total Investment) </t>
        </r>
        <r>
          <rPr>
            <sz val="8"/>
            <rFont val="Tahoma"/>
            <family val="0"/>
          </rPr>
          <t xml:space="preserve">
</t>
        </r>
      </text>
    </comment>
    <comment ref="B57" authorId="0">
      <text>
        <r>
          <rPr>
            <b/>
            <sz val="8"/>
            <rFont val="Tahoma"/>
            <family val="0"/>
          </rPr>
          <t xml:space="preserve"> Year 1 Payback: (Total annual savings yr 1) - (Total investment yr 1)</t>
        </r>
        <r>
          <rPr>
            <sz val="8"/>
            <rFont val="Tahoma"/>
            <family val="0"/>
          </rPr>
          <t xml:space="preserve">
</t>
        </r>
      </text>
    </comment>
    <comment ref="C57" authorId="1">
      <text>
        <r>
          <rPr>
            <b/>
            <sz val="8"/>
            <rFont val="Tahoma"/>
            <family val="0"/>
          </rPr>
          <t>Year 2 Payback : (Total annual savings yr 2) - (Total investment yr 2)</t>
        </r>
      </text>
    </comment>
    <comment ref="D57" authorId="1">
      <text>
        <r>
          <rPr>
            <b/>
            <sz val="8"/>
            <rFont val="Tahoma"/>
            <family val="0"/>
          </rPr>
          <t>Year 3 Payback : (Total annual savings yr 3) - (Total investment yr 3)</t>
        </r>
      </text>
    </comment>
    <comment ref="B51" authorId="1">
      <text>
        <r>
          <rPr>
            <b/>
            <sz val="8"/>
            <rFont val="Tahoma"/>
            <family val="2"/>
          </rPr>
          <t>(# hours for implementation) * (employee rate)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<sst xmlns="http://schemas.openxmlformats.org/spreadsheetml/2006/main" count="113" uniqueCount="68">
  <si>
    <t>Average weekly hours, per employee</t>
  </si>
  <si>
    <t xml:space="preserve">Number of employees </t>
  </si>
  <si>
    <t xml:space="preserve">Employees' average hourly rate </t>
  </si>
  <si>
    <t>Average weekly hours reporting misappropriation</t>
  </si>
  <si>
    <t>Total Savings with OfficeClip Time &amp; Expenses</t>
  </si>
  <si>
    <t xml:space="preserve">   Year1</t>
  </si>
  <si>
    <t>N/A</t>
  </si>
  <si>
    <t xml:space="preserve">    Year2</t>
  </si>
  <si>
    <t xml:space="preserve">    Year3</t>
  </si>
  <si>
    <t>Payback Period in Days</t>
  </si>
  <si>
    <t>Weekly misappropriation savings ($/Week)</t>
  </si>
  <si>
    <t>Weekly misappropriation savings</t>
  </si>
  <si>
    <t>Total investment</t>
  </si>
  <si>
    <t>Training (4 hours live online training)</t>
  </si>
  <si>
    <t>Annual support &amp; upgrade (20% of license fee)</t>
  </si>
  <si>
    <t>Total weekly payroll</t>
  </si>
  <si>
    <t>ROI-Return on Investment for OfficeClip Suite</t>
  </si>
  <si>
    <t>General Information</t>
  </si>
  <si>
    <t xml:space="preserve">Total WEEKLY savings </t>
  </si>
  <si>
    <t xml:space="preserve">Total ANNUAL savings </t>
  </si>
  <si>
    <t>ROI</t>
  </si>
  <si>
    <t>ROI-Return on Investment for OfficeClip Time &amp; Expenses</t>
  </si>
  <si>
    <t>Total Cost of OfficeClip Time &amp; Expenses</t>
  </si>
  <si>
    <t>Total Cost of OfficeClip Suite</t>
  </si>
  <si>
    <t xml:space="preserve">Total organizational hours per week </t>
  </si>
  <si>
    <t>Weekly error correction savings</t>
  </si>
  <si>
    <t>Assumptions:</t>
  </si>
  <si>
    <t xml:space="preserve">Please Note: All parameters we have assumed can be changed. </t>
  </si>
  <si>
    <t>We have assumed employees work 40 hours per week.</t>
  </si>
  <si>
    <t>We have assumed a $28 average hourly rate is applied for all resources</t>
  </si>
  <si>
    <t>We have assumed 48 working weeks in a year.</t>
  </si>
  <si>
    <t>All OfficeClip product pricing given are as of Nov 2005</t>
  </si>
  <si>
    <t>Estimated Human Error Percentage</t>
  </si>
  <si>
    <t xml:space="preserve">Weekly Benefit from T &amp; E </t>
  </si>
  <si>
    <t xml:space="preserve">Weekly Benefit from Contact Manager </t>
  </si>
  <si>
    <t>Contacts Per Employee, Per Week</t>
  </si>
  <si>
    <t>Minutes Saved with Contact Manager, Per Contact</t>
  </si>
  <si>
    <t>Total Savings ($/Week)</t>
  </si>
  <si>
    <t>Total Hours Saved, Per Employee, Per Week</t>
  </si>
  <si>
    <t>Total Saved Hours,Per Week</t>
  </si>
  <si>
    <t xml:space="preserve">Weekly Benefit from Document Manager </t>
  </si>
  <si>
    <t>Documents Per Employee, Per Week</t>
  </si>
  <si>
    <t xml:space="preserve">Weekly Benefit from Issue Tracker </t>
  </si>
  <si>
    <t>Issues Per Employee, Per Week</t>
  </si>
  <si>
    <t xml:space="preserve">Weekly Benefit from Calendar </t>
  </si>
  <si>
    <t>Calendar Events Per Employee, Per Week</t>
  </si>
  <si>
    <t>Time &amp; Expenses Per Employee, Per Week</t>
  </si>
  <si>
    <t>Total Savings of OfficeClip Suite</t>
  </si>
  <si>
    <t>Licenses ($109.00 x users)</t>
  </si>
  <si>
    <t xml:space="preserve">Annual Total Savings of OfficeClip Suite </t>
  </si>
  <si>
    <t>Minutes Saved with Calendar, Per Event</t>
  </si>
  <si>
    <t>Minutes Saved with Issue Tracker, Per Issue</t>
  </si>
  <si>
    <t>Minutes Saved with Document Manager, Per Document</t>
  </si>
  <si>
    <t>Minutes Saved with Time &amp; Expenses, Per Sheet</t>
  </si>
  <si>
    <t>Errors and Misappropriation</t>
  </si>
  <si>
    <t>Weekly Benefit from ERRORS &amp; Misappropriation Reduction</t>
  </si>
  <si>
    <t>Percentage of Misappropriation</t>
  </si>
  <si>
    <t>Weekly error correction savings ($/Week)</t>
  </si>
  <si>
    <t>Weekly misappropriation</t>
  </si>
  <si>
    <t xml:space="preserve">Please Note: All parameters we have assumed (in yellow background) can be changed. </t>
  </si>
  <si>
    <t xml:space="preserve">Total cost of Licenses </t>
  </si>
  <si>
    <t>Total Investment</t>
  </si>
  <si>
    <t>Total Payback</t>
  </si>
  <si>
    <t>Total Implementation Cost</t>
  </si>
  <si>
    <t>Number of employee hours for implementation</t>
  </si>
  <si>
    <t>We have assumed 1 employee to 3 days to calculate implementation cost</t>
  </si>
  <si>
    <t>Cost of 1 License</t>
  </si>
  <si>
    <t>We have assumed the estimated human error factor at 0.7%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</si>
</sst>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0_);\(0\)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$&quot;#,##0.00"/>
    <numFmt numFmtId="179" formatCode="&quot;$&quot;#,##0;[Red]&quot;$&quot;#,##0"/>
    <numFmt numFmtId="180" formatCode="#,##0.00;[Red]#,##0.00"/>
    <numFmt numFmtId="181" formatCode="&quot;$&quot;#,##0.00;[Red]&quot;$&quot;#,##0.00"/>
    <numFmt numFmtId="182" formatCode="0.0;[Red]0.0"/>
    <numFmt numFmtId="183" formatCode="&quot;$&quot;#,##0.0;[Red]&quot;$&quot;#,##0.0"/>
    <numFmt numFmtId="184" formatCode="0.00;[Red]0.00"/>
    <numFmt numFmtId="185" formatCode="#,##0;[Red]#,##0"/>
    <numFmt numFmtId="186" formatCode="0;[Red]0"/>
    <numFmt numFmtId="187" formatCode="[$€-2]\ #,##0.00_);[Red]\([$€-2]\ #,##0.00\)"/>
    <numFmt numFmtId="188" formatCode="#,##0.0"/>
    <numFmt numFmtId="189" formatCode="[$-409]h:mm:ss\ AM/PM"/>
    <numFmt numFmtId="190" formatCode="[$-409]dddd\,\ mmmm\ dd\,\ yyyy"/>
    <numFmt numFmtId="191" formatCode="0.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Rockwell"/>
      <family val="1"/>
    </font>
    <font>
      <sz val="10"/>
      <name val="Verdana"/>
      <family val="2"/>
    </font>
    <font>
      <b/>
      <sz val="12"/>
      <name val="Rockwell"/>
      <family val="1"/>
    </font>
    <font>
      <i/>
      <sz val="12"/>
      <name val="Rockwell"/>
      <family val="1"/>
    </font>
    <font>
      <b/>
      <i/>
      <sz val="12"/>
      <name val="Rockwell"/>
      <family val="1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color indexed="10"/>
      <name val="Rockwell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Verdana"/>
      <family val="2"/>
    </font>
    <font>
      <b/>
      <i/>
      <sz val="10"/>
      <name val="Verdana"/>
      <family val="2"/>
    </font>
    <font>
      <i/>
      <u val="single"/>
      <sz val="12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DashDotDot">
        <color indexed="10"/>
      </left>
      <right style="thin"/>
      <top style="mediumDashDotDot">
        <color indexed="10"/>
      </top>
      <bottom style="thin"/>
    </border>
    <border>
      <left style="mediumDashDotDot">
        <color indexed="10"/>
      </left>
      <right style="thin"/>
      <top style="thin"/>
      <bottom style="mediumDashDotDot">
        <color indexed="10"/>
      </bottom>
    </border>
    <border>
      <left style="thin"/>
      <right style="thin"/>
      <top style="thin"/>
      <bottom style="mediumDashDotDot">
        <color indexed="10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mediumDashDotDot">
        <color indexed="10"/>
      </top>
      <bottom style="thin"/>
    </border>
    <border>
      <left style="thin"/>
      <right style="mediumDashDotDot">
        <color indexed="10"/>
      </right>
      <top style="mediumDashDotDot">
        <color indexed="10"/>
      </top>
      <bottom style="thin"/>
    </border>
    <border>
      <left style="thin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78" fontId="3" fillId="0" borderId="1" xfId="0" applyNumberFormat="1" applyFont="1" applyBorder="1" applyAlignment="1">
      <alignment horizontal="center"/>
    </xf>
    <xf numFmtId="178" fontId="3" fillId="0" borderId="1" xfId="0" applyNumberFormat="1" applyFont="1" applyFill="1" applyBorder="1" applyAlignment="1">
      <alignment horizontal="center"/>
    </xf>
    <xf numFmtId="178" fontId="3" fillId="0" borderId="1" xfId="0" applyNumberFormat="1" applyFont="1" applyFill="1" applyBorder="1" applyAlignment="1" applyProtection="1">
      <alignment horizontal="center"/>
      <protection locked="0"/>
    </xf>
    <xf numFmtId="178" fontId="3" fillId="0" borderId="1" xfId="17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8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8" fontId="7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8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78" fontId="3" fillId="0" borderId="4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3" fontId="3" fillId="0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78" fontId="7" fillId="0" borderId="3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178" fontId="5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78" fontId="3" fillId="2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78" fontId="6" fillId="0" borderId="3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178" fontId="3" fillId="0" borderId="6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9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191" fontId="3" fillId="0" borderId="1" xfId="0" applyNumberFormat="1" applyFont="1" applyFill="1" applyBorder="1" applyAlignment="1">
      <alignment horizontal="center"/>
    </xf>
    <xf numFmtId="191" fontId="3" fillId="0" borderId="1" xfId="0" applyNumberFormat="1" applyFont="1" applyBorder="1" applyAlignment="1">
      <alignment horizontal="center"/>
    </xf>
    <xf numFmtId="172" fontId="3" fillId="0" borderId="1" xfId="0" applyNumberFormat="1" applyFont="1" applyFill="1" applyBorder="1" applyAlignment="1">
      <alignment horizontal="center" wrapText="1"/>
    </xf>
    <xf numFmtId="172" fontId="3" fillId="0" borderId="1" xfId="0" applyNumberFormat="1" applyFont="1" applyFill="1" applyBorder="1" applyAlignment="1" applyProtection="1">
      <alignment horizontal="center"/>
      <protection locked="0"/>
    </xf>
    <xf numFmtId="172" fontId="3" fillId="0" borderId="1" xfId="0" applyNumberFormat="1" applyFont="1" applyFill="1" applyBorder="1" applyAlignment="1">
      <alignment horizontal="center"/>
    </xf>
    <xf numFmtId="172" fontId="6" fillId="0" borderId="3" xfId="0" applyNumberFormat="1" applyFont="1" applyFill="1" applyBorder="1" applyAlignment="1">
      <alignment horizontal="center" wrapText="1"/>
    </xf>
    <xf numFmtId="172" fontId="6" fillId="0" borderId="3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/>
    </xf>
    <xf numFmtId="172" fontId="17" fillId="0" borderId="11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center"/>
    </xf>
    <xf numFmtId="172" fontId="10" fillId="0" borderId="12" xfId="0" applyNumberFormat="1" applyFont="1" applyFill="1" applyBorder="1" applyAlignment="1">
      <alignment horizontal="center" wrapText="1"/>
    </xf>
    <xf numFmtId="172" fontId="5" fillId="0" borderId="12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>
      <alignment horizontal="center"/>
    </xf>
    <xf numFmtId="172" fontId="3" fillId="0" borderId="1" xfId="17" applyNumberFormat="1" applyFont="1" applyFill="1" applyBorder="1" applyAlignment="1" applyProtection="1">
      <alignment horizontal="center"/>
      <protection locked="0"/>
    </xf>
    <xf numFmtId="172" fontId="3" fillId="0" borderId="3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 applyProtection="1">
      <alignment horizontal="center"/>
      <protection locked="0"/>
    </xf>
    <xf numFmtId="172" fontId="3" fillId="0" borderId="2" xfId="0" applyNumberFormat="1" applyFont="1" applyFill="1" applyBorder="1" applyAlignment="1">
      <alignment horizontal="center"/>
    </xf>
    <xf numFmtId="172" fontId="7" fillId="0" borderId="1" xfId="0" applyNumberFormat="1" applyFont="1" applyFill="1" applyBorder="1" applyAlignment="1">
      <alignment horizontal="center"/>
    </xf>
    <xf numFmtId="172" fontId="7" fillId="0" borderId="2" xfId="0" applyNumberFormat="1" applyFont="1" applyFill="1" applyBorder="1" applyAlignment="1">
      <alignment horizontal="center"/>
    </xf>
    <xf numFmtId="172" fontId="5" fillId="3" borderId="7" xfId="0" applyNumberFormat="1" applyFont="1" applyFill="1" applyBorder="1" applyAlignment="1">
      <alignment horizontal="center"/>
    </xf>
    <xf numFmtId="172" fontId="5" fillId="3" borderId="13" xfId="0" applyNumberFormat="1" applyFont="1" applyFill="1" applyBorder="1" applyAlignment="1">
      <alignment horizontal="center"/>
    </xf>
    <xf numFmtId="172" fontId="5" fillId="3" borderId="14" xfId="0" applyNumberFormat="1" applyFont="1" applyFill="1" applyBorder="1" applyAlignment="1">
      <alignment horizontal="center"/>
    </xf>
    <xf numFmtId="172" fontId="5" fillId="0" borderId="2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178" fontId="3" fillId="4" borderId="1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 wrapText="1"/>
    </xf>
    <xf numFmtId="178" fontId="3" fillId="0" borderId="3" xfId="0" applyNumberFormat="1" applyFont="1" applyFill="1" applyBorder="1" applyAlignment="1" applyProtection="1">
      <alignment horizontal="center"/>
      <protection locked="0"/>
    </xf>
    <xf numFmtId="174" fontId="3" fillId="4" borderId="3" xfId="0" applyNumberFormat="1" applyFont="1" applyFill="1" applyBorder="1" applyAlignment="1" applyProtection="1">
      <alignment horizontal="center"/>
      <protection locked="0"/>
    </xf>
    <xf numFmtId="3" fontId="3" fillId="4" borderId="1" xfId="0" applyNumberFormat="1" applyFont="1" applyFill="1" applyBorder="1" applyAlignment="1">
      <alignment horizontal="center"/>
    </xf>
    <xf numFmtId="174" fontId="3" fillId="4" borderId="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178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178" fontId="3" fillId="4" borderId="1" xfId="0" applyNumberFormat="1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9" fontId="5" fillId="3" borderId="1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21">
      <selection activeCell="B13" sqref="B13"/>
    </sheetView>
  </sheetViews>
  <sheetFormatPr defaultColWidth="9.140625" defaultRowHeight="12.75"/>
  <cols>
    <col min="1" max="1" width="65.00390625" style="5" bestFit="1" customWidth="1"/>
    <col min="2" max="2" width="15.140625" style="1" customWidth="1"/>
    <col min="3" max="4" width="15.140625" style="1" bestFit="1" customWidth="1"/>
    <col min="5" max="8" width="9.140625" style="7" customWidth="1"/>
    <col min="9" max="9" width="11.7109375" style="7" bestFit="1" customWidth="1"/>
    <col min="10" max="16384" width="9.140625" style="7" customWidth="1"/>
  </cols>
  <sheetData>
    <row r="1" spans="1:4" s="16" customFormat="1" ht="16.5" thickBot="1">
      <c r="A1" s="35" t="s">
        <v>16</v>
      </c>
      <c r="B1" s="17"/>
      <c r="C1" s="17"/>
      <c r="D1" s="17"/>
    </row>
    <row r="2" spans="1:4" s="30" customFormat="1" ht="16.5" thickTop="1">
      <c r="A2" s="36"/>
      <c r="B2" s="37"/>
      <c r="C2" s="37"/>
      <c r="D2" s="37"/>
    </row>
    <row r="3" spans="1:4" s="27" customFormat="1" ht="15.75">
      <c r="A3" s="24" t="s">
        <v>17</v>
      </c>
      <c r="B3" s="25"/>
      <c r="C3" s="25"/>
      <c r="D3" s="25"/>
    </row>
    <row r="4" spans="1:4" ht="15.75">
      <c r="A4" s="6" t="s">
        <v>0</v>
      </c>
      <c r="B4" s="20">
        <v>40</v>
      </c>
      <c r="C4" s="20"/>
      <c r="D4" s="20"/>
    </row>
    <row r="5" spans="1:4" ht="15.75">
      <c r="A5" s="6" t="s">
        <v>1</v>
      </c>
      <c r="B5" s="20">
        <v>25</v>
      </c>
      <c r="C5" s="20"/>
      <c r="D5" s="20"/>
    </row>
    <row r="6" spans="1:4" ht="15.75">
      <c r="A6" s="6" t="s">
        <v>24</v>
      </c>
      <c r="B6" s="21">
        <f>B4*B5</f>
        <v>1000</v>
      </c>
      <c r="C6" s="21"/>
      <c r="D6" s="21"/>
    </row>
    <row r="7" spans="1:4" s="56" customFormat="1" ht="15.75">
      <c r="A7" s="54" t="s">
        <v>2</v>
      </c>
      <c r="B7" s="55">
        <v>20</v>
      </c>
      <c r="C7" s="55"/>
      <c r="D7" s="55"/>
    </row>
    <row r="8" spans="1:2" s="58" customFormat="1" ht="15.75" thickBot="1">
      <c r="A8" s="57" t="s">
        <v>15</v>
      </c>
      <c r="B8" s="58">
        <f>B6*B7</f>
        <v>20000</v>
      </c>
    </row>
    <row r="9" spans="1:4" s="30" customFormat="1" ht="16.5" thickTop="1">
      <c r="A9" s="38"/>
      <c r="B9" s="37"/>
      <c r="C9" s="37"/>
      <c r="D9" s="37"/>
    </row>
    <row r="10" spans="1:4" s="27" customFormat="1" ht="15.75">
      <c r="A10" s="24" t="s">
        <v>34</v>
      </c>
      <c r="B10" s="25"/>
      <c r="C10" s="25"/>
      <c r="D10" s="25"/>
    </row>
    <row r="11" spans="1:4" ht="15.75">
      <c r="A11" s="6" t="s">
        <v>35</v>
      </c>
      <c r="B11" s="47">
        <v>5</v>
      </c>
      <c r="C11" s="47"/>
      <c r="D11" s="47"/>
    </row>
    <row r="12" spans="1:4" s="18" customFormat="1" ht="15.75">
      <c r="A12" s="48" t="s">
        <v>36</v>
      </c>
      <c r="B12" s="49">
        <v>10</v>
      </c>
      <c r="C12" s="49"/>
      <c r="D12" s="49"/>
    </row>
    <row r="13" spans="1:2" s="52" customFormat="1" ht="15.75">
      <c r="A13" s="53" t="s">
        <v>38</v>
      </c>
      <c r="B13" s="52">
        <f>B12*B11/60</f>
        <v>0.8333333333333334</v>
      </c>
    </row>
    <row r="14" spans="1:4" s="52" customFormat="1" ht="15.75">
      <c r="A14" s="52" t="s">
        <v>39</v>
      </c>
      <c r="B14" s="53">
        <f>(B13*B5)</f>
        <v>20.833333333333336</v>
      </c>
      <c r="C14" s="53"/>
      <c r="D14" s="53"/>
    </row>
    <row r="15" spans="1:4" s="10" customFormat="1" ht="15.75" thickBot="1">
      <c r="A15" s="50" t="s">
        <v>37</v>
      </c>
      <c r="B15" s="51">
        <f>(B14)*(B7)</f>
        <v>416.66666666666674</v>
      </c>
      <c r="C15" s="51"/>
      <c r="D15" s="51"/>
    </row>
    <row r="16" spans="1:4" s="30" customFormat="1" ht="16.5" thickTop="1">
      <c r="A16" s="38"/>
      <c r="B16" s="37"/>
      <c r="C16" s="37"/>
      <c r="D16" s="37"/>
    </row>
    <row r="17" spans="1:4" s="27" customFormat="1" ht="15.75">
      <c r="A17" s="24" t="s">
        <v>42</v>
      </c>
      <c r="B17" s="25"/>
      <c r="C17" s="25"/>
      <c r="D17" s="25"/>
    </row>
    <row r="18" spans="1:4" ht="15.75">
      <c r="A18" s="6" t="s">
        <v>43</v>
      </c>
      <c r="B18" s="47">
        <v>5</v>
      </c>
      <c r="C18" s="47"/>
      <c r="D18" s="47"/>
    </row>
    <row r="19" spans="1:4" s="18" customFormat="1" ht="15.75">
      <c r="A19" s="48" t="s">
        <v>51</v>
      </c>
      <c r="B19" s="49">
        <v>10</v>
      </c>
      <c r="C19" s="49"/>
      <c r="D19" s="49"/>
    </row>
    <row r="20" spans="1:2" s="52" customFormat="1" ht="15.75">
      <c r="A20" s="53" t="s">
        <v>38</v>
      </c>
      <c r="B20" s="52">
        <f>(B19*B18)/60</f>
        <v>0.8333333333333334</v>
      </c>
    </row>
    <row r="21" spans="1:4" s="52" customFormat="1" ht="15.75">
      <c r="A21" s="52" t="s">
        <v>39</v>
      </c>
      <c r="B21" s="53">
        <f>(B20*B5)</f>
        <v>20.833333333333336</v>
      </c>
      <c r="C21" s="53"/>
      <c r="D21" s="53"/>
    </row>
    <row r="22" spans="1:4" s="10" customFormat="1" ht="15.75" thickBot="1">
      <c r="A22" s="50" t="s">
        <v>37</v>
      </c>
      <c r="B22" s="51">
        <f>(B21)*(B7)</f>
        <v>416.66666666666674</v>
      </c>
      <c r="C22" s="51"/>
      <c r="D22" s="51"/>
    </row>
    <row r="23" spans="1:4" s="30" customFormat="1" ht="16.5" thickTop="1">
      <c r="A23" s="38"/>
      <c r="B23" s="37"/>
      <c r="C23" s="37"/>
      <c r="D23" s="37"/>
    </row>
    <row r="24" spans="1:4" s="27" customFormat="1" ht="15.75">
      <c r="A24" s="24" t="s">
        <v>44</v>
      </c>
      <c r="B24" s="25"/>
      <c r="C24" s="25"/>
      <c r="D24" s="25"/>
    </row>
    <row r="25" spans="1:4" ht="15.75">
      <c r="A25" s="6" t="s">
        <v>45</v>
      </c>
      <c r="B25" s="47">
        <v>8</v>
      </c>
      <c r="C25" s="47"/>
      <c r="D25" s="47"/>
    </row>
    <row r="26" spans="1:4" s="18" customFormat="1" ht="15.75">
      <c r="A26" s="48" t="s">
        <v>50</v>
      </c>
      <c r="B26" s="49">
        <v>5</v>
      </c>
      <c r="C26" s="49"/>
      <c r="D26" s="49"/>
    </row>
    <row r="27" spans="1:2" s="52" customFormat="1" ht="15.75">
      <c r="A27" s="53" t="s">
        <v>38</v>
      </c>
      <c r="B27" s="52">
        <f>(B26*B25)/60</f>
        <v>0.6666666666666666</v>
      </c>
    </row>
    <row r="28" spans="1:4" s="52" customFormat="1" ht="15.75">
      <c r="A28" s="52" t="s">
        <v>39</v>
      </c>
      <c r="B28" s="53">
        <f>(B27*B5)</f>
        <v>16.666666666666664</v>
      </c>
      <c r="C28" s="53"/>
      <c r="D28" s="53"/>
    </row>
    <row r="29" spans="1:4" s="10" customFormat="1" ht="15.75" thickBot="1">
      <c r="A29" s="50" t="s">
        <v>37</v>
      </c>
      <c r="B29" s="51">
        <f>(B28)*(B7)</f>
        <v>333.33333333333326</v>
      </c>
      <c r="C29" s="51"/>
      <c r="D29" s="51"/>
    </row>
    <row r="30" spans="1:4" s="30" customFormat="1" ht="16.5" thickTop="1">
      <c r="A30" s="38"/>
      <c r="B30" s="37"/>
      <c r="C30" s="37"/>
      <c r="D30" s="37"/>
    </row>
    <row r="31" spans="1:4" s="27" customFormat="1" ht="15.75">
      <c r="A31" s="24" t="s">
        <v>40</v>
      </c>
      <c r="B31" s="25"/>
      <c r="C31" s="25"/>
      <c r="D31" s="25"/>
    </row>
    <row r="32" spans="1:4" ht="15.75">
      <c r="A32" s="6" t="s">
        <v>41</v>
      </c>
      <c r="B32" s="47">
        <v>25</v>
      </c>
      <c r="C32" s="47"/>
      <c r="D32" s="47"/>
    </row>
    <row r="33" spans="1:4" s="18" customFormat="1" ht="15.75">
      <c r="A33" s="48" t="s">
        <v>52</v>
      </c>
      <c r="B33" s="49">
        <v>7</v>
      </c>
      <c r="C33" s="49"/>
      <c r="D33" s="49"/>
    </row>
    <row r="34" spans="1:2" s="52" customFormat="1" ht="15.75">
      <c r="A34" s="53" t="s">
        <v>38</v>
      </c>
      <c r="B34" s="52">
        <f>(B33*B32)/60</f>
        <v>2.9166666666666665</v>
      </c>
    </row>
    <row r="35" spans="1:4" s="52" customFormat="1" ht="15.75">
      <c r="A35" s="52" t="s">
        <v>39</v>
      </c>
      <c r="B35" s="53">
        <f>(B34*B5)</f>
        <v>72.91666666666666</v>
      </c>
      <c r="C35" s="53"/>
      <c r="D35" s="53"/>
    </row>
    <row r="36" spans="1:4" s="10" customFormat="1" ht="15.75" thickBot="1">
      <c r="A36" s="50" t="s">
        <v>37</v>
      </c>
      <c r="B36" s="51">
        <f>(B35)*(B7)</f>
        <v>1458.333333333333</v>
      </c>
      <c r="C36" s="51"/>
      <c r="D36" s="51"/>
    </row>
    <row r="37" spans="1:4" s="30" customFormat="1" ht="16.5" thickTop="1">
      <c r="A37" s="38"/>
      <c r="B37" s="37"/>
      <c r="C37" s="37"/>
      <c r="D37" s="37"/>
    </row>
    <row r="38" spans="1:4" s="27" customFormat="1" ht="15.75">
      <c r="A38" s="24" t="s">
        <v>33</v>
      </c>
      <c r="B38" s="25"/>
      <c r="C38" s="25"/>
      <c r="D38" s="25"/>
    </row>
    <row r="39" spans="1:4" ht="15.75">
      <c r="A39" s="6" t="s">
        <v>46</v>
      </c>
      <c r="B39" s="47">
        <v>1</v>
      </c>
      <c r="C39" s="47"/>
      <c r="D39" s="47"/>
    </row>
    <row r="40" spans="1:4" s="16" customFormat="1" ht="15.75">
      <c r="A40" s="48" t="s">
        <v>53</v>
      </c>
      <c r="B40" s="49">
        <v>10</v>
      </c>
      <c r="C40" s="49"/>
      <c r="D40" s="49"/>
    </row>
    <row r="41" spans="1:2" s="52" customFormat="1" ht="15.75">
      <c r="A41" s="53" t="s">
        <v>38</v>
      </c>
      <c r="B41" s="52">
        <f>(B40*B39)/60</f>
        <v>0.16666666666666666</v>
      </c>
    </row>
    <row r="42" spans="1:4" s="52" customFormat="1" ht="15.75">
      <c r="A42" s="52" t="s">
        <v>39</v>
      </c>
      <c r="B42" s="53">
        <f>(B41*B5)</f>
        <v>4.166666666666666</v>
      </c>
      <c r="C42" s="53"/>
      <c r="D42" s="53"/>
    </row>
    <row r="43" spans="1:4" s="80" customFormat="1" ht="15.75" thickBot="1">
      <c r="A43" s="80" t="s">
        <v>37</v>
      </c>
      <c r="B43" s="59">
        <f>(B42)*(B7)</f>
        <v>83.33333333333331</v>
      </c>
      <c r="C43" s="59"/>
      <c r="D43" s="59"/>
    </row>
    <row r="44" spans="1:9" s="61" customFormat="1" ht="17.25" thickTop="1">
      <c r="A44" s="60" t="s">
        <v>47</v>
      </c>
      <c r="B44" s="61">
        <f>SUM(B43,B36,B29,B22,B15)</f>
        <v>2708.333333333333</v>
      </c>
      <c r="E44" s="62"/>
      <c r="F44" s="63"/>
      <c r="G44" s="63"/>
      <c r="H44" s="63"/>
      <c r="I44" s="62" t="s">
        <v>8</v>
      </c>
    </row>
    <row r="45" spans="1:9" s="61" customFormat="1" ht="16.5">
      <c r="A45" s="60" t="s">
        <v>49</v>
      </c>
      <c r="B45" s="61">
        <f>(B44*48)</f>
        <v>129999.99999999999</v>
      </c>
      <c r="E45" s="62"/>
      <c r="F45" s="63"/>
      <c r="G45" s="63"/>
      <c r="H45" s="63"/>
      <c r="I45" s="62"/>
    </row>
    <row r="46" ht="16.5" thickBot="1"/>
    <row r="47" spans="1:9" s="65" customFormat="1" ht="16.5" thickTop="1">
      <c r="A47" s="64" t="s">
        <v>23</v>
      </c>
      <c r="B47" s="65" t="s">
        <v>5</v>
      </c>
      <c r="C47" s="65" t="s">
        <v>7</v>
      </c>
      <c r="D47" s="65" t="s">
        <v>8</v>
      </c>
      <c r="E47" s="66"/>
      <c r="F47" s="67"/>
      <c r="G47" s="67"/>
      <c r="H47" s="67"/>
      <c r="I47" s="66" t="s">
        <v>8</v>
      </c>
    </row>
    <row r="48" spans="5:9" s="56" customFormat="1" ht="15.75">
      <c r="E48" s="68"/>
      <c r="F48" s="68"/>
      <c r="G48" s="68"/>
      <c r="H48" s="68"/>
      <c r="I48" s="68"/>
    </row>
    <row r="49" spans="1:9" s="56" customFormat="1" ht="15.75">
      <c r="A49" s="56" t="s">
        <v>48</v>
      </c>
      <c r="B49" s="69">
        <f>(B5)*109</f>
        <v>2725</v>
      </c>
      <c r="C49" s="56" t="s">
        <v>6</v>
      </c>
      <c r="D49" s="56" t="s">
        <v>6</v>
      </c>
      <c r="E49" s="68"/>
      <c r="F49" s="68"/>
      <c r="G49" s="68"/>
      <c r="H49" s="68"/>
      <c r="I49" s="68" t="s">
        <v>6</v>
      </c>
    </row>
    <row r="50" spans="5:9" s="56" customFormat="1" ht="15.75">
      <c r="E50" s="68"/>
      <c r="F50" s="68"/>
      <c r="G50" s="68"/>
      <c r="H50" s="68"/>
      <c r="I50" s="68"/>
    </row>
    <row r="51" spans="1:9" s="56" customFormat="1" ht="15.75">
      <c r="A51" s="56" t="s">
        <v>13</v>
      </c>
      <c r="B51" s="55">
        <v>0</v>
      </c>
      <c r="C51" s="56" t="s">
        <v>6</v>
      </c>
      <c r="D51" s="56" t="s">
        <v>6</v>
      </c>
      <c r="E51" s="68"/>
      <c r="F51" s="68"/>
      <c r="G51" s="68"/>
      <c r="H51" s="68"/>
      <c r="I51" s="68" t="s">
        <v>6</v>
      </c>
    </row>
    <row r="52" spans="5:9" s="56" customFormat="1" ht="15.75">
      <c r="E52" s="68"/>
      <c r="F52" s="68"/>
      <c r="G52" s="68"/>
      <c r="H52" s="68"/>
      <c r="I52" s="68"/>
    </row>
    <row r="53" spans="1:9" s="56" customFormat="1" ht="15.75">
      <c r="A53" s="70" t="s">
        <v>14</v>
      </c>
      <c r="B53" s="56" t="s">
        <v>6</v>
      </c>
      <c r="C53" s="70">
        <f>0.02*B49</f>
        <v>54.5</v>
      </c>
      <c r="D53" s="70">
        <f>0.02*B49</f>
        <v>54.5</v>
      </c>
      <c r="E53" s="68"/>
      <c r="F53" s="68"/>
      <c r="G53" s="68"/>
      <c r="H53" s="68"/>
      <c r="I53" s="71"/>
    </row>
    <row r="54" s="56" customFormat="1" ht="15.75">
      <c r="E54" s="72"/>
    </row>
    <row r="55" spans="1:5" s="73" customFormat="1" ht="16.5">
      <c r="A55" s="73" t="s">
        <v>12</v>
      </c>
      <c r="B55" s="73">
        <f>SUM(B49:B54)</f>
        <v>2725</v>
      </c>
      <c r="C55" s="73">
        <f>SUM(C49:C53)</f>
        <v>54.5</v>
      </c>
      <c r="D55" s="73">
        <f>SUM(D49:D53)</f>
        <v>54.5</v>
      </c>
      <c r="E55" s="74"/>
    </row>
    <row r="56" spans="1:5" s="56" customFormat="1" ht="16.5" thickBot="1">
      <c r="A56" s="70"/>
      <c r="B56" s="70"/>
      <c r="C56" s="70"/>
      <c r="D56" s="70"/>
      <c r="E56" s="72"/>
    </row>
    <row r="57" spans="1:5" s="79" customFormat="1" ht="15" customHeight="1">
      <c r="A57" s="75" t="s">
        <v>20</v>
      </c>
      <c r="B57" s="76">
        <f>B45-B55</f>
        <v>127274.99999999999</v>
      </c>
      <c r="C57" s="76">
        <f>(B45*2)-C55/2</f>
        <v>259972.74999999997</v>
      </c>
      <c r="D57" s="77">
        <f>(B45*3)-D55/3</f>
        <v>389981.83333333326</v>
      </c>
      <c r="E57" s="78"/>
    </row>
    <row r="58" spans="1:5" s="14" customFormat="1" ht="16.5" thickBot="1">
      <c r="A58" s="40" t="s">
        <v>9</v>
      </c>
      <c r="B58" s="41">
        <f>(B55/B45)*365</f>
        <v>7.65096153846154</v>
      </c>
      <c r="C58" s="41">
        <f>(C55/B45)*365</f>
        <v>0.1530192307692308</v>
      </c>
      <c r="D58" s="41">
        <f>(D55/B45)*365</f>
        <v>0.1530192307692308</v>
      </c>
      <c r="E58" s="15"/>
    </row>
    <row r="59" spans="1:4" ht="15.75">
      <c r="A59" s="18"/>
      <c r="B59" s="19"/>
      <c r="C59" s="19"/>
      <c r="D59" s="19"/>
    </row>
    <row r="60" ht="15.75">
      <c r="A60" s="42" t="s">
        <v>26</v>
      </c>
    </row>
    <row r="61" ht="15.75">
      <c r="A61" s="43" t="s">
        <v>27</v>
      </c>
    </row>
    <row r="62" ht="15.75">
      <c r="A62" s="44"/>
    </row>
    <row r="63" ht="15.75">
      <c r="A63" s="45" t="s">
        <v>28</v>
      </c>
    </row>
    <row r="64" ht="15.75">
      <c r="A64" s="45" t="s">
        <v>29</v>
      </c>
    </row>
    <row r="65" ht="15">
      <c r="A65" s="45" t="s">
        <v>30</v>
      </c>
    </row>
    <row r="66" ht="15">
      <c r="A66" s="45" t="s">
        <v>31</v>
      </c>
    </row>
  </sheetData>
  <printOptions/>
  <pageMargins left="0.75" right="0.75" top="1" bottom="1" header="0.5" footer="0.5"/>
  <pageSetup fitToHeight="1" fitToWidth="1" horizontalDpi="600" verticalDpi="600" orientation="portrait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40">
      <selection activeCell="C17" sqref="C17"/>
    </sheetView>
  </sheetViews>
  <sheetFormatPr defaultColWidth="9.140625" defaultRowHeight="12.75"/>
  <cols>
    <col min="1" max="1" width="65.00390625" style="5" bestFit="1" customWidth="1"/>
    <col min="2" max="2" width="15.140625" style="1" customWidth="1"/>
    <col min="3" max="4" width="15.140625" style="1" bestFit="1" customWidth="1"/>
    <col min="5" max="16384" width="9.140625" style="7" customWidth="1"/>
  </cols>
  <sheetData>
    <row r="1" spans="1:4" s="16" customFormat="1" ht="32.25" thickBot="1">
      <c r="A1" s="35" t="s">
        <v>21</v>
      </c>
      <c r="B1" s="17"/>
      <c r="C1" s="17"/>
      <c r="D1" s="17"/>
    </row>
    <row r="2" spans="1:4" s="30" customFormat="1" ht="16.5" thickTop="1">
      <c r="A2" s="36"/>
      <c r="B2" s="37"/>
      <c r="C2" s="37"/>
      <c r="D2" s="37"/>
    </row>
    <row r="3" spans="1:4" s="27" customFormat="1" ht="15.75">
      <c r="A3" s="24" t="s">
        <v>17</v>
      </c>
      <c r="B3" s="25"/>
      <c r="C3" s="25"/>
      <c r="D3" s="25"/>
    </row>
    <row r="4" spans="1:4" ht="15.75">
      <c r="A4" s="6"/>
      <c r="B4" s="2"/>
      <c r="C4" s="2"/>
      <c r="D4" s="2"/>
    </row>
    <row r="5" spans="1:4" ht="15.75">
      <c r="A5" s="6" t="s">
        <v>0</v>
      </c>
      <c r="B5" s="81">
        <v>40</v>
      </c>
      <c r="C5" s="20"/>
      <c r="D5" s="20"/>
    </row>
    <row r="6" spans="1:4" ht="15.75">
      <c r="A6" s="6"/>
      <c r="B6" s="2"/>
      <c r="C6" s="2"/>
      <c r="D6" s="2"/>
    </row>
    <row r="7" spans="1:4" ht="15.75">
      <c r="A7" s="6" t="s">
        <v>1</v>
      </c>
      <c r="B7" s="81">
        <v>25</v>
      </c>
      <c r="C7" s="20"/>
      <c r="D7" s="20"/>
    </row>
    <row r="8" spans="1:4" ht="15.75">
      <c r="A8" s="6"/>
      <c r="B8" s="2"/>
      <c r="C8" s="2"/>
      <c r="D8" s="2"/>
    </row>
    <row r="9" spans="1:4" ht="15.75">
      <c r="A9" s="6" t="s">
        <v>24</v>
      </c>
      <c r="B9" s="21">
        <f>B5*B7</f>
        <v>1000</v>
      </c>
      <c r="C9" s="21"/>
      <c r="D9" s="21"/>
    </row>
    <row r="10" spans="1:4" ht="15.75">
      <c r="A10" s="6"/>
      <c r="B10" s="2"/>
      <c r="C10" s="2"/>
      <c r="D10" s="2"/>
    </row>
    <row r="11" spans="1:4" ht="15.75">
      <c r="A11" s="6" t="s">
        <v>2</v>
      </c>
      <c r="B11" s="82">
        <v>28</v>
      </c>
      <c r="C11" s="3"/>
      <c r="D11" s="3"/>
    </row>
    <row r="12" spans="1:4" ht="15.75">
      <c r="A12" s="6"/>
      <c r="B12" s="2"/>
      <c r="C12" s="2"/>
      <c r="D12" s="2"/>
    </row>
    <row r="13" spans="1:4" s="31" customFormat="1" ht="15.75" thickBot="1">
      <c r="A13" s="34" t="s">
        <v>15</v>
      </c>
      <c r="B13" s="32">
        <f>B9*B11</f>
        <v>28000</v>
      </c>
      <c r="C13" s="32"/>
      <c r="D13" s="32"/>
    </row>
    <row r="14" spans="1:4" s="30" customFormat="1" ht="16.5" thickTop="1">
      <c r="A14" s="38"/>
      <c r="B14" s="37"/>
      <c r="C14" s="37"/>
      <c r="D14" s="37"/>
    </row>
    <row r="15" spans="1:4" s="27" customFormat="1" ht="15.75">
      <c r="A15" s="24" t="s">
        <v>54</v>
      </c>
      <c r="B15" s="25"/>
      <c r="C15" s="25"/>
      <c r="D15" s="25"/>
    </row>
    <row r="16" spans="1:4" s="27" customFormat="1" ht="15.75">
      <c r="A16" s="24"/>
      <c r="B16" s="25"/>
      <c r="C16" s="25"/>
      <c r="D16" s="25"/>
    </row>
    <row r="17" spans="1:4" ht="15.75">
      <c r="A17" s="6" t="s">
        <v>32</v>
      </c>
      <c r="B17" s="87">
        <v>0.007</v>
      </c>
      <c r="C17" s="46"/>
      <c r="D17" s="46"/>
    </row>
    <row r="18" spans="1:4" ht="15.75">
      <c r="A18" s="6"/>
      <c r="B18" s="3"/>
      <c r="C18" s="3"/>
      <c r="D18" s="3"/>
    </row>
    <row r="19" spans="1:4" s="16" customFormat="1" ht="15.75">
      <c r="A19" s="83" t="s">
        <v>56</v>
      </c>
      <c r="B19" s="85">
        <v>0.015</v>
      </c>
      <c r="C19" s="84"/>
      <c r="D19" s="84"/>
    </row>
    <row r="20" spans="1:4" s="90" customFormat="1" ht="16.5" thickBot="1">
      <c r="A20" s="88"/>
      <c r="B20" s="89"/>
      <c r="C20" s="89"/>
      <c r="D20" s="89"/>
    </row>
    <row r="21" spans="1:4" s="27" customFormat="1" ht="32.25" thickTop="1">
      <c r="A21" s="24" t="s">
        <v>55</v>
      </c>
      <c r="B21" s="25"/>
      <c r="C21" s="25"/>
      <c r="D21" s="25"/>
    </row>
    <row r="22" spans="1:4" ht="15.75">
      <c r="A22" s="7"/>
      <c r="B22" s="2"/>
      <c r="C22" s="2"/>
      <c r="D22" s="2"/>
    </row>
    <row r="23" spans="1:4" s="31" customFormat="1" ht="15">
      <c r="A23" s="31" t="s">
        <v>57</v>
      </c>
      <c r="B23" s="32">
        <f>B13*B17</f>
        <v>196</v>
      </c>
      <c r="C23" s="32"/>
      <c r="D23" s="32"/>
    </row>
    <row r="24" spans="1:4" ht="15.75">
      <c r="A24" s="7"/>
      <c r="B24" s="2"/>
      <c r="C24" s="2"/>
      <c r="D24" s="2"/>
    </row>
    <row r="25" spans="1:4" ht="15.75">
      <c r="A25" s="7" t="s">
        <v>3</v>
      </c>
      <c r="B25" s="86">
        <v>4</v>
      </c>
      <c r="C25" s="21"/>
      <c r="D25" s="21"/>
    </row>
    <row r="26" spans="1:4" ht="15.75">
      <c r="A26" s="7"/>
      <c r="B26" s="2"/>
      <c r="C26" s="2"/>
      <c r="D26" s="2"/>
    </row>
    <row r="27" spans="1:4" ht="15.75">
      <c r="A27" s="7" t="s">
        <v>58</v>
      </c>
      <c r="B27" s="21">
        <f>B25*B7*B19</f>
        <v>1.5</v>
      </c>
      <c r="C27" s="21"/>
      <c r="D27" s="21"/>
    </row>
    <row r="28" spans="1:4" ht="15.75">
      <c r="A28" s="7"/>
      <c r="B28" s="2"/>
      <c r="C28" s="2"/>
      <c r="D28" s="2"/>
    </row>
    <row r="29" spans="1:4" s="31" customFormat="1" ht="15.75" thickBot="1">
      <c r="A29" s="31" t="s">
        <v>10</v>
      </c>
      <c r="B29" s="32">
        <f>B11*B27</f>
        <v>42</v>
      </c>
      <c r="C29" s="32"/>
      <c r="D29" s="32"/>
    </row>
    <row r="30" spans="1:4" s="30" customFormat="1" ht="16.5" thickTop="1">
      <c r="A30" s="28"/>
      <c r="B30" s="29"/>
      <c r="C30" s="29"/>
      <c r="D30" s="29"/>
    </row>
    <row r="31" spans="1:4" s="27" customFormat="1" ht="15.75">
      <c r="A31" s="33" t="s">
        <v>4</v>
      </c>
      <c r="B31" s="25"/>
      <c r="C31" s="25"/>
      <c r="D31" s="25"/>
    </row>
    <row r="32" spans="1:4" ht="15.75">
      <c r="A32" s="7"/>
      <c r="B32" s="2"/>
      <c r="C32" s="2"/>
      <c r="D32" s="2"/>
    </row>
    <row r="33" spans="1:4" ht="15.75">
      <c r="A33" s="7" t="s">
        <v>25</v>
      </c>
      <c r="B33" s="2">
        <f>B23</f>
        <v>196</v>
      </c>
      <c r="C33" s="2"/>
      <c r="D33" s="2"/>
    </row>
    <row r="34" spans="1:4" ht="15.75">
      <c r="A34" s="7"/>
      <c r="B34" s="2"/>
      <c r="C34" s="2"/>
      <c r="D34" s="2"/>
    </row>
    <row r="35" spans="1:4" ht="15.75">
      <c r="A35" s="7" t="s">
        <v>11</v>
      </c>
      <c r="B35" s="2">
        <f>B29</f>
        <v>42</v>
      </c>
      <c r="C35" s="2"/>
      <c r="D35" s="2"/>
    </row>
    <row r="36" spans="1:4" ht="15.75">
      <c r="A36" s="7"/>
      <c r="B36" s="2"/>
      <c r="C36" s="2"/>
      <c r="D36" s="2"/>
    </row>
    <row r="37" spans="1:4" s="10" customFormat="1" ht="15">
      <c r="A37" s="10" t="s">
        <v>18</v>
      </c>
      <c r="B37" s="11">
        <f>B35+B33</f>
        <v>238</v>
      </c>
      <c r="C37" s="11"/>
      <c r="D37" s="11"/>
    </row>
    <row r="38" spans="1:4" ht="15.75">
      <c r="A38" s="7"/>
      <c r="B38" s="2"/>
      <c r="C38" s="2"/>
      <c r="D38" s="2"/>
    </row>
    <row r="39" spans="1:4" s="22" customFormat="1" ht="17.25" thickBot="1">
      <c r="A39" s="22" t="s">
        <v>19</v>
      </c>
      <c r="B39" s="23">
        <f>B37*48</f>
        <v>11424</v>
      </c>
      <c r="C39" s="23"/>
      <c r="D39" s="23"/>
    </row>
    <row r="40" spans="1:4" s="30" customFormat="1" ht="16.5" thickTop="1">
      <c r="A40" s="28"/>
      <c r="B40" s="29"/>
      <c r="C40" s="29"/>
      <c r="D40" s="29"/>
    </row>
    <row r="41" spans="1:7" s="27" customFormat="1" ht="15.75">
      <c r="A41" s="24" t="s">
        <v>22</v>
      </c>
      <c r="B41" s="25" t="s">
        <v>5</v>
      </c>
      <c r="C41" s="25" t="s">
        <v>7</v>
      </c>
      <c r="D41" s="25" t="s">
        <v>8</v>
      </c>
      <c r="E41" s="26"/>
      <c r="F41" s="26"/>
      <c r="G41" s="26"/>
    </row>
    <row r="42" spans="1:7" ht="15.75">
      <c r="A42" s="7"/>
      <c r="B42" s="2"/>
      <c r="C42" s="2"/>
      <c r="D42" s="2"/>
      <c r="E42" s="8"/>
      <c r="F42" s="8"/>
      <c r="G42" s="8"/>
    </row>
    <row r="43" spans="1:7" ht="15.75">
      <c r="A43" s="7" t="s">
        <v>66</v>
      </c>
      <c r="B43" s="92">
        <v>87</v>
      </c>
      <c r="C43" s="2" t="s">
        <v>6</v>
      </c>
      <c r="D43" s="2" t="s">
        <v>6</v>
      </c>
      <c r="E43" s="8"/>
      <c r="F43" s="8"/>
      <c r="G43" s="8"/>
    </row>
    <row r="44" spans="1:7" ht="15.75">
      <c r="A44" s="7"/>
      <c r="B44" s="2"/>
      <c r="C44" s="2"/>
      <c r="D44" s="2"/>
      <c r="E44" s="8"/>
      <c r="F44" s="8"/>
      <c r="G44" s="8"/>
    </row>
    <row r="45" spans="1:7" ht="15.75">
      <c r="A45" s="7" t="s">
        <v>60</v>
      </c>
      <c r="B45" s="4">
        <f>(B7*B43)</f>
        <v>2175</v>
      </c>
      <c r="C45" s="2" t="s">
        <v>6</v>
      </c>
      <c r="D45" s="2" t="s">
        <v>6</v>
      </c>
      <c r="E45" s="8"/>
      <c r="F45" s="8"/>
      <c r="G45" s="8"/>
    </row>
    <row r="46" spans="1:7" ht="15.75">
      <c r="A46" s="7"/>
      <c r="B46" s="2"/>
      <c r="C46" s="2"/>
      <c r="D46" s="2"/>
      <c r="E46" s="8"/>
      <c r="F46" s="8"/>
      <c r="G46" s="8"/>
    </row>
    <row r="47" spans="1:7" ht="15.75">
      <c r="A47" s="7" t="s">
        <v>13</v>
      </c>
      <c r="B47" s="82">
        <v>395</v>
      </c>
      <c r="C47" s="2" t="s">
        <v>6</v>
      </c>
      <c r="D47" s="2" t="s">
        <v>6</v>
      </c>
      <c r="E47" s="8"/>
      <c r="F47" s="8"/>
      <c r="G47" s="8"/>
    </row>
    <row r="48" spans="1:7" ht="15.75">
      <c r="A48" s="7"/>
      <c r="B48" s="2"/>
      <c r="C48" s="2"/>
      <c r="D48" s="2"/>
      <c r="E48" s="8"/>
      <c r="F48" s="8"/>
      <c r="G48" s="8"/>
    </row>
    <row r="49" spans="1:7" ht="15.75">
      <c r="A49" s="16" t="s">
        <v>64</v>
      </c>
      <c r="B49" s="86">
        <v>24</v>
      </c>
      <c r="C49" s="17"/>
      <c r="D49" s="17"/>
      <c r="E49" s="8"/>
      <c r="F49" s="8"/>
      <c r="G49" s="8"/>
    </row>
    <row r="50" spans="1:7" ht="15.75">
      <c r="A50" s="16"/>
      <c r="B50" s="2"/>
      <c r="C50" s="17"/>
      <c r="D50" s="17"/>
      <c r="E50" s="8"/>
      <c r="F50" s="8"/>
      <c r="G50" s="8"/>
    </row>
    <row r="51" spans="1:7" ht="15.75">
      <c r="A51" s="16" t="s">
        <v>63</v>
      </c>
      <c r="B51" s="2">
        <f>B49*B11</f>
        <v>672</v>
      </c>
      <c r="C51" s="17"/>
      <c r="D51" s="17"/>
      <c r="E51" s="8"/>
      <c r="F51" s="8"/>
      <c r="G51" s="8"/>
    </row>
    <row r="52" spans="1:7" ht="15.75">
      <c r="A52" s="16"/>
      <c r="B52" s="2"/>
      <c r="C52" s="17"/>
      <c r="D52" s="17"/>
      <c r="E52" s="8"/>
      <c r="F52" s="8"/>
      <c r="G52" s="8"/>
    </row>
    <row r="53" spans="1:7" ht="15.75">
      <c r="A53" s="16" t="s">
        <v>14</v>
      </c>
      <c r="B53" s="7" t="s">
        <v>6</v>
      </c>
      <c r="C53" s="17">
        <f>0.2*B45</f>
        <v>435</v>
      </c>
      <c r="D53" s="17">
        <f>0.2*B45</f>
        <v>435</v>
      </c>
      <c r="E53" s="8"/>
      <c r="F53" s="8"/>
      <c r="G53" s="8"/>
    </row>
    <row r="54" spans="1:4" ht="15.75">
      <c r="A54" s="7"/>
      <c r="B54" s="2"/>
      <c r="C54" s="2"/>
      <c r="D54" s="2"/>
    </row>
    <row r="55" spans="1:4" s="12" customFormat="1" ht="16.5">
      <c r="A55" s="12" t="s">
        <v>61</v>
      </c>
      <c r="B55" s="13">
        <f>(B45+B54+B51)</f>
        <v>2847</v>
      </c>
      <c r="C55" s="13">
        <f>C53</f>
        <v>435</v>
      </c>
      <c r="D55" s="13">
        <f>D53</f>
        <v>435</v>
      </c>
    </row>
    <row r="56" spans="1:4" s="12" customFormat="1" ht="16.5">
      <c r="A56" s="22"/>
      <c r="B56" s="23"/>
      <c r="C56" s="23"/>
      <c r="D56" s="23"/>
    </row>
    <row r="57" spans="1:4" s="12" customFormat="1" ht="16.5">
      <c r="A57" s="22" t="s">
        <v>62</v>
      </c>
      <c r="B57" s="93">
        <f>B39-B55</f>
        <v>8577</v>
      </c>
      <c r="C57" s="23">
        <f>B39-C55</f>
        <v>10989</v>
      </c>
      <c r="D57" s="23">
        <f>B39-D55</f>
        <v>10989</v>
      </c>
    </row>
    <row r="58" spans="1:4" ht="16.5" thickBot="1">
      <c r="A58" s="16"/>
      <c r="B58" s="17"/>
      <c r="C58" s="17"/>
      <c r="D58" s="17"/>
    </row>
    <row r="59" spans="1:4" s="9" customFormat="1" ht="15" customHeight="1">
      <c r="A59" s="39" t="s">
        <v>20</v>
      </c>
      <c r="B59" s="94">
        <f>B57/B55</f>
        <v>3.012644889357218</v>
      </c>
      <c r="C59" s="94">
        <f>(B57+C57)/(B55+C55)</f>
        <v>5.961608775137112</v>
      </c>
      <c r="D59" s="94">
        <f>(B57+C57+D57)/(B55+C55+D55)</f>
        <v>8.220338983050848</v>
      </c>
    </row>
    <row r="60" spans="1:4" s="14" customFormat="1" ht="16.5" thickBot="1">
      <c r="A60" s="40" t="s">
        <v>9</v>
      </c>
      <c r="B60" s="41">
        <f>B55/B39*365</f>
        <v>90.96244747899159</v>
      </c>
      <c r="C60" s="41"/>
      <c r="D60" s="41"/>
    </row>
    <row r="61" spans="1:4" ht="15.75">
      <c r="A61" s="18"/>
      <c r="B61" s="19"/>
      <c r="C61" s="19"/>
      <c r="D61" s="19"/>
    </row>
    <row r="62" ht="15.75">
      <c r="A62" s="42" t="s">
        <v>26</v>
      </c>
    </row>
    <row r="63" ht="31.5">
      <c r="A63" s="91" t="s">
        <v>59</v>
      </c>
    </row>
    <row r="64" ht="15.75">
      <c r="A64" s="44"/>
    </row>
    <row r="65" ht="15">
      <c r="A65" s="45" t="s">
        <v>28</v>
      </c>
    </row>
    <row r="66" ht="15">
      <c r="A66" s="45" t="s">
        <v>29</v>
      </c>
    </row>
    <row r="67" ht="15">
      <c r="A67" s="45" t="s">
        <v>30</v>
      </c>
    </row>
    <row r="68" ht="15">
      <c r="A68" s="45" t="s">
        <v>67</v>
      </c>
    </row>
    <row r="69" ht="15">
      <c r="A69" s="45" t="s">
        <v>65</v>
      </c>
    </row>
    <row r="70" ht="15">
      <c r="A70" s="45" t="s">
        <v>31</v>
      </c>
    </row>
    <row r="71" ht="15">
      <c r="A71" s="50"/>
    </row>
  </sheetData>
  <dataValidations count="1">
    <dataValidation type="decimal" allowBlank="1" showErrorMessage="1" errorTitle="Book7-1" error="Must be beetwen 1 and 3 %." sqref="C18:D20 B20 B18">
      <formula1>1</formula1>
      <formula2>3</formula2>
    </dataValidation>
  </dataValidations>
  <printOptions/>
  <pageMargins left="0.75" right="0.75" top="1" bottom="1" header="0.5" footer="0.5"/>
  <pageSetup fitToHeight="1" fitToWidth="1" horizontalDpi="600" verticalDpi="600" orientation="portrait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skd</cp:lastModifiedBy>
  <cp:lastPrinted>2005-11-10T19:31:06Z</cp:lastPrinted>
  <dcterms:created xsi:type="dcterms:W3CDTF">2005-11-09T18:56:00Z</dcterms:created>
  <dcterms:modified xsi:type="dcterms:W3CDTF">2005-12-02T16:26:51Z</dcterms:modified>
  <cp:category/>
  <cp:version/>
  <cp:contentType/>
  <cp:contentStatus/>
</cp:coreProperties>
</file>